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S2/Slides/"/>
    </mc:Choice>
  </mc:AlternateContent>
  <xr:revisionPtr revIDLastSave="289" documentId="8_{C6546F64-6993-4808-A9FF-4543B8CB5B41}" xr6:coauthVersionLast="47" xr6:coauthVersionMax="47" xr10:uidLastSave="{9292D7C5-B89B-4812-96B7-ED41E83116A9}"/>
  <bookViews>
    <workbookView xWindow="-28920" yWindow="-120" windowWidth="29040" windowHeight="16440" xr2:uid="{CE9CFF06-7986-4E90-95C7-8DF6714A597D}"/>
  </bookViews>
  <sheets>
    <sheet name="PrimeMinisters" sheetId="5" r:id="rId1"/>
    <sheet name="A" sheetId="7" r:id="rId2"/>
    <sheet name="Sheet1" sheetId="9" r:id="rId3"/>
    <sheet name="B" sheetId="8" r:id="rId4"/>
    <sheet name="Incom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 a="1"/>
  <c r="E14" i="8" s="1"/>
  <c r="E23" i="8" l="1"/>
  <c r="F14" i="8" s="1"/>
  <c r="G14" i="8" l="1"/>
  <c r="G16" i="8"/>
  <c r="G18" i="8"/>
  <c r="G19" i="8"/>
  <c r="G17" i="8"/>
  <c r="F20" i="8"/>
  <c r="F18" i="8"/>
  <c r="F15" i="8"/>
  <c r="G15" i="8" s="1"/>
  <c r="F16" i="8"/>
  <c r="G20" i="8" s="1"/>
  <c r="F17" i="8"/>
  <c r="F19" i="8"/>
  <c r="F23" i="8" l="1"/>
  <c r="N13" i="7" l="1"/>
  <c r="M13" i="7"/>
  <c r="K14" i="7"/>
  <c r="K13" i="7"/>
  <c r="J13" i="7"/>
  <c r="J14" i="7" s="1"/>
  <c r="K11" i="7"/>
  <c r="K12" i="7"/>
  <c r="J12" i="7"/>
  <c r="J11" i="7"/>
  <c r="J39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I39" i="7"/>
  <c r="J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16" i="7"/>
  <c r="F24" i="7"/>
  <c r="F23" i="7"/>
  <c r="F25" i="7" s="1"/>
  <c r="F21" i="7"/>
  <c r="E10" i="6"/>
  <c r="E6" i="6"/>
  <c r="E7" i="6"/>
  <c r="E8" i="6"/>
  <c r="E9" i="6"/>
  <c r="E5" i="6"/>
  <c r="D11" i="6"/>
  <c r="C10" i="6"/>
  <c r="D10" i="6"/>
  <c r="D6" i="6"/>
  <c r="D7" i="6"/>
  <c r="D8" i="6"/>
  <c r="D9" i="6"/>
  <c r="D5" i="6"/>
  <c r="E18" i="7"/>
  <c r="C39" i="7"/>
  <c r="C40" i="7" s="1"/>
  <c r="E17" i="7"/>
  <c r="E16" i="7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21" i="5"/>
  <c r="F14" i="5"/>
  <c r="F15" i="5"/>
  <c r="F16" i="5"/>
  <c r="F17" i="5"/>
  <c r="F18" i="5"/>
  <c r="F19" i="5"/>
  <c r="F20" i="5"/>
  <c r="F13" i="5"/>
  <c r="F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12" i="5"/>
  <c r="D22" i="5"/>
  <c r="D32" i="5"/>
  <c r="D17" i="5"/>
  <c r="D33" i="5"/>
  <c r="D34" i="5"/>
  <c r="D23" i="5"/>
  <c r="D25" i="5"/>
  <c r="D15" i="5"/>
  <c r="D19" i="5"/>
  <c r="D26" i="5"/>
  <c r="D31" i="5"/>
  <c r="D28" i="5"/>
  <c r="D30" i="5"/>
  <c r="D20" i="5"/>
  <c r="D12" i="5"/>
  <c r="D24" i="5"/>
  <c r="D14" i="5"/>
  <c r="D16" i="5"/>
  <c r="D27" i="5"/>
  <c r="D29" i="5"/>
  <c r="D18" i="5"/>
  <c r="D13" i="5"/>
  <c r="D2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<sst xmlns="http://schemas.openxmlformats.org/spreadsheetml/2006/main" count="147" uniqueCount="73">
  <si>
    <t>Mean</t>
  </si>
  <si>
    <t>Age</t>
  </si>
  <si>
    <t>Abbott</t>
  </si>
  <si>
    <t>Thompson</t>
  </si>
  <si>
    <t>B. Mackenzie</t>
  </si>
  <si>
    <t>Tupper</t>
  </si>
  <si>
    <t>Laurier</t>
  </si>
  <si>
    <t>Borden</t>
  </si>
  <si>
    <t>Meighen</t>
  </si>
  <si>
    <t>King</t>
  </si>
  <si>
    <t>Bennett</t>
  </si>
  <si>
    <t>St-Laurent</t>
  </si>
  <si>
    <t>Diefenbaker</t>
  </si>
  <si>
    <t>Pearson</t>
  </si>
  <si>
    <t>P. Trudeau</t>
  </si>
  <si>
    <t>Clark</t>
  </si>
  <si>
    <t>Turner</t>
  </si>
  <si>
    <t>Mulroney</t>
  </si>
  <si>
    <t>Campbell</t>
  </si>
  <si>
    <t>Chretien</t>
  </si>
  <si>
    <t>Martin</t>
  </si>
  <si>
    <t>Harper</t>
  </si>
  <si>
    <t>J. Trudeau</t>
  </si>
  <si>
    <t>J.A. MacDonald</t>
  </si>
  <si>
    <t>A. Mackenzie</t>
  </si>
  <si>
    <t>Prime Minister of Canada</t>
  </si>
  <si>
    <t xml:space="preserve">Parliament of Canada: </t>
  </si>
  <si>
    <t>https://lop.parl.ca/sites/ParlInfo/default/en_CA/People/primeMinisters</t>
  </si>
  <si>
    <t>Payment per Bond</t>
  </si>
  <si>
    <t>Number of Bonds</t>
  </si>
  <si>
    <t>HHS</t>
  </si>
  <si>
    <t>NCH</t>
  </si>
  <si>
    <t>IKC</t>
  </si>
  <si>
    <t>BVP</t>
  </si>
  <si>
    <t>RMK</t>
  </si>
  <si>
    <t>Income</t>
  </si>
  <si>
    <t>The Age of Canadian Prime Ministers on Taking Office</t>
  </si>
  <si>
    <t>1) Create a stem-and-leaf plot</t>
  </si>
  <si>
    <t>3) Calculate the range and inter-quartile range (IQR)</t>
  </si>
  <si>
    <t>4) Calculate the variance and standard deviation</t>
  </si>
  <si>
    <t>5) Statistical bias: what is the difference between the sample and population variance and standard deviations?</t>
  </si>
  <si>
    <t>6) Calculate the .pdf  .cdf in bins with a width of 5 years, (ie. 40-45, 45-50, etc).</t>
  </si>
  <si>
    <t>7) Create a histogram using the Excel Analysis Toolpak</t>
  </si>
  <si>
    <t>2b) Calculate the weighted average using the sheet "Income"</t>
  </si>
  <si>
    <t>2a) Calculate the median, mean, and mode age</t>
  </si>
  <si>
    <t>2b) Calculate the weighted average using data on the sheet "Income"</t>
  </si>
  <si>
    <t>Stem</t>
  </si>
  <si>
    <t>Leaf</t>
  </si>
  <si>
    <t>Position</t>
  </si>
  <si>
    <t>Median</t>
  </si>
  <si>
    <t>Mode</t>
  </si>
  <si>
    <t>46,47,48,52,60</t>
  </si>
  <si>
    <t>?</t>
  </si>
  <si>
    <t>1) Calculate the mean payment of a bond</t>
  </si>
  <si>
    <t>2) Calculate the proportion of income from each Type</t>
  </si>
  <si>
    <t>Bond Types</t>
  </si>
  <si>
    <t>Weight</t>
  </si>
  <si>
    <t>Range:</t>
  </si>
  <si>
    <t>IQR:</t>
  </si>
  <si>
    <t>3rd Quartile</t>
  </si>
  <si>
    <t>1st Quartile</t>
  </si>
  <si>
    <t>IQR=</t>
  </si>
  <si>
    <t>Deviation from the Mean</t>
  </si>
  <si>
    <t>Square</t>
  </si>
  <si>
    <t xml:space="preserve">PopulationVariance = </t>
  </si>
  <si>
    <t>PopulationStarndardDeviation=</t>
  </si>
  <si>
    <t xml:space="preserve">SAmpleVariance = </t>
  </si>
  <si>
    <t>SampleStarndardDeviation=</t>
  </si>
  <si>
    <t>Bin Size</t>
  </si>
  <si>
    <t>Frequency</t>
  </si>
  <si>
    <t>pdf</t>
  </si>
  <si>
    <t>cdf</t>
  </si>
  <si>
    <t>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</si>
</sst>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5" fontId="2" fillId="0" borderId="0" xfId="0" applyNumberFormat="1" applyFont="1"/>
    <xf numFmtId="0" fontId="3" fillId="0" borderId="0" xfId="0" applyFont="1"/>
    <xf numFmtId="6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6" fontId="4" fillId="0" borderId="0" xfId="0" applyNumberFormat="1" applyFont="1"/>
    <xf numFmtId="8" fontId="4" fillId="0" borderId="0" xfId="0" applyNumberFormat="1" applyFont="1"/>
    <xf numFmtId="164" fontId="4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164" fontId="2" fillId="0" borderId="0" xfId="0" applyNumberFormat="1" applyFont="1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Stem-and-Leaf Plot of Canadian Prime</a:t>
            </a:r>
            <a:r>
              <a:rPr lang="en-US" baseline="0"/>
              <a:t> Minister Ages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PrimeMinisters!$D$11</c:f>
              <c:strCache>
                <c:ptCount val="1"/>
                <c:pt idx="0">
                  <c:v>Stem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B2E88C37-4721-401D-BF12-5934C7FB1BBC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1E9-43DB-B9F2-7393D7A7F7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00E1F7-11BB-4946-9173-CD297DE695D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1E9-43DB-B9F2-7393D7A7F7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CD35E54-07C9-4F93-962D-AD86BD660C8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1E9-43DB-B9F2-7393D7A7F7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8C303D7-BC2F-4E91-ADDA-12CE1AB1D47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1E9-43DB-B9F2-7393D7A7F7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3581E7F-B23A-4E2B-98FE-5325B96EA45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1E9-43DB-B9F2-7393D7A7F77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4B0FD0D-7A6B-4189-A9AA-9AA77BAEDAD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1E9-43DB-B9F2-7393D7A7F7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904CE5E-98FD-47B8-AB9F-370DB6F2F1C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1E9-43DB-B9F2-7393D7A7F7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F048089-D1E4-43E2-80DD-C556BAA2F69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1E9-43DB-B9F2-7393D7A7F77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934FC8E-3FA1-4C5B-80EC-43F1E8C4711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1E9-43DB-B9F2-7393D7A7F7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864CCFA-EAE2-4793-894A-A38511EA748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1E9-43DB-B9F2-7393D7A7F77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499A317-4B37-42EE-A678-FFFEA96AC97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1E9-43DB-B9F2-7393D7A7F77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B33689A-3094-47FE-9093-B52775342E4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1E9-43DB-B9F2-7393D7A7F77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502F689-8503-475F-8E61-C72C77D394E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1E9-43DB-B9F2-7393D7A7F77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3ADD1CF-5039-419A-94AE-8175851451C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1E9-43DB-B9F2-7393D7A7F77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37F5A7D-EABD-43DE-AAB4-4A29CB1D54A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1E9-43DB-B9F2-7393D7A7F77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4513D16-6FB6-4D44-B5F9-A8F76F565AF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1E9-43DB-B9F2-7393D7A7F77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80A3C5B-F40D-4358-84B4-54AD09772F9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1E9-43DB-B9F2-7393D7A7F77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C1B69C3-84C7-4280-8329-D68BE690CCC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1E9-43DB-B9F2-7393D7A7F77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61F6EEB-E6EC-4A4E-A7E1-4E9E39DAFD8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1E9-43DB-B9F2-7393D7A7F77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545058F-8BD9-4A2A-85B2-0A0835A0946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1E9-43DB-B9F2-7393D7A7F77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977E842-490D-4712-850B-7AFE90D76A6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1E9-43DB-B9F2-7393D7A7F77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D16B69D-FA99-488B-86BB-73110383668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1E9-43DB-B9F2-7393D7A7F77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0984DB-523F-44BF-8BF4-019B276E849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1E9-43DB-B9F2-7393D7A7F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PrimeMinisters!$F$12:$F$34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</c:numCache>
            </c:numRef>
          </c:xVal>
          <c:yVal>
            <c:numRef>
              <c:f>PrimeMinisters!$D$12:$D$34</c:f>
              <c:numCache>
                <c:formatCode>General</c:formatCode>
                <c:ptCount val="2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PrimeMinisters!$E$12:$E$34</c15:f>
                <c15:dlblRangeCache>
                  <c:ptCount val="23"/>
                  <c:pt idx="0">
                    <c:v>0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6</c:v>
                  </c:pt>
                  <c:pt idx="5">
                    <c:v>7</c:v>
                  </c:pt>
                  <c:pt idx="6">
                    <c:v>7</c:v>
                  </c:pt>
                  <c:pt idx="7">
                    <c:v>8</c:v>
                  </c:pt>
                  <c:pt idx="8">
                    <c:v>8</c:v>
                  </c:pt>
                  <c:pt idx="9">
                    <c:v>2</c:v>
                  </c:pt>
                  <c:pt idx="10">
                    <c:v>2</c:v>
                  </c:pt>
                  <c:pt idx="11">
                    <c:v>5</c:v>
                  </c:pt>
                  <c:pt idx="12">
                    <c:v>5</c:v>
                  </c:pt>
                  <c:pt idx="13">
                    <c:v>7</c:v>
                  </c:pt>
                  <c:pt idx="14">
                    <c:v>0</c:v>
                  </c:pt>
                  <c:pt idx="15">
                    <c:v>0</c:v>
                  </c:pt>
                  <c:pt idx="16">
                    <c:v>2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0</c:v>
                  </c:pt>
                  <c:pt idx="21">
                    <c:v>1</c:v>
                  </c:pt>
                  <c:pt idx="22">
                    <c:v>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1E9-43DB-B9F2-7393D7A7F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7134768"/>
        <c:axId val="1197136016"/>
      </c:scatterChart>
      <c:valAx>
        <c:axId val="1197134768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97136016"/>
        <c:crosses val="autoZero"/>
        <c:crossBetween val="midCat"/>
      </c:valAx>
      <c:valAx>
        <c:axId val="1197136016"/>
        <c:scaling>
          <c:orientation val="maxMin"/>
          <c:max val="8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13476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Sheet1!$A$2:$A$8</c:f>
              <c:numCache>
                <c:formatCode>General</c:formatCode>
                <c:ptCount val="7"/>
                <c:pt idx="0">
                  <c:v>45</c:v>
                </c:pt>
                <c:pt idx="1">
                  <c:v>50</c:v>
                </c:pt>
                <c:pt idx="2">
                  <c:v>55</c:v>
                </c:pt>
                <c:pt idx="3">
                  <c:v>60</c:v>
                </c:pt>
                <c:pt idx="4">
                  <c:v>65</c:v>
                </c:pt>
                <c:pt idx="5">
                  <c:v>70</c:v>
                </c:pt>
                <c:pt idx="6">
                  <c:v>75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2-43CC-B263-4ACCF445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775936"/>
        <c:axId val="235779264"/>
      </c:barChart>
      <c:catAx>
        <c:axId val="23577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35779264"/>
        <c:crosses val="autoZero"/>
        <c:auto val="1"/>
        <c:lblAlgn val="ctr"/>
        <c:lblOffset val="100"/>
        <c:noMultiLvlLbl val="0"/>
      </c:catAx>
      <c:valAx>
        <c:axId val="235779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77593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478366</xdr:colOff>
      <xdr:row>14</xdr:row>
      <xdr:rowOff>122767</xdr:rowOff>
    </xdr:from>
    <xdr:to>
      <xdr:col>7</xdr:col>
      <xdr:colOff>309032</xdr:colOff>
      <xdr:row>30</xdr:row>
      <xdr:rowOff>165099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6D7BBE9-9CBD-4B7A-96AB-072FCCD1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347133</xdr:colOff>
      <xdr:row>1</xdr:row>
      <xdr:rowOff>156634</xdr:rowOff>
    </xdr:from>
    <xdr:to>
      <xdr:col>12</xdr:col>
      <xdr:colOff>563033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36DA5F-C809-482F-817C-CB48BAD97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8902-DDA0-4B6D-95B5-098272BCFD7E}">
  <dimension ref="B1:G34"/>
  <sheetViews>
    <sheetView tabSelected="1" workbookViewId="0"/>
  </sheetViews>
  <sheetFormatPr defaultColWidth="9" defaultRowHeight="18.75" x14ac:dyDescent="0.3"/>
  <cols>
    <col min="1" max="1" width="9" style="2"/>
    <col min="2" max="2" width="36.7109375" style="2" customWidth="1"/>
    <col min="3" max="3" width="9" style="2"/>
    <col min="4" max="4" width="11.7109375" style="2" customWidth="1"/>
    <col min="5" max="16384" width="9" style="2"/>
  </cols>
  <sheetData>
    <row r="1" spans="2:7" x14ac:dyDescent="0.3">
      <c r="B1" s="2" t="s">
        <v>37</v>
      </c>
      <c r="F1" s="1" t="s">
        <v>36</v>
      </c>
    </row>
    <row r="2" spans="2:7" x14ac:dyDescent="0.3">
      <c r="B2" s="2" t="s">
        <v>44</v>
      </c>
      <c r="F2" s="2" t="s">
        <v>26</v>
      </c>
    </row>
    <row r="3" spans="2:7" x14ac:dyDescent="0.3">
      <c r="B3" s="2" t="s">
        <v>45</v>
      </c>
      <c r="F3" s="2" t="s">
        <v>27</v>
      </c>
    </row>
    <row r="4" spans="2:7" x14ac:dyDescent="0.3">
      <c r="B4" s="2" t="s">
        <v>38</v>
      </c>
    </row>
    <row r="5" spans="2:7" x14ac:dyDescent="0.3">
      <c r="B5" s="2" t="s">
        <v>39</v>
      </c>
    </row>
    <row r="6" spans="2:7" x14ac:dyDescent="0.3">
      <c r="B6" s="2" t="s">
        <v>40</v>
      </c>
    </row>
    <row r="7" spans="2:7" x14ac:dyDescent="0.3">
      <c r="B7" s="2" t="s">
        <v>41</v>
      </c>
    </row>
    <row r="8" spans="2:7" x14ac:dyDescent="0.3">
      <c r="B8" s="2" t="s">
        <v>42</v>
      </c>
    </row>
    <row r="11" spans="2:7" x14ac:dyDescent="0.3">
      <c r="B11" s="1" t="s">
        <v>25</v>
      </c>
      <c r="C11" s="4" t="s">
        <v>1</v>
      </c>
      <c r="D11" s="1" t="s">
        <v>46</v>
      </c>
      <c r="E11" s="1" t="s">
        <v>47</v>
      </c>
      <c r="F11" s="1" t="s">
        <v>48</v>
      </c>
      <c r="G11" s="1"/>
    </row>
    <row r="12" spans="2:7" x14ac:dyDescent="0.3">
      <c r="B12" s="2" t="s">
        <v>15</v>
      </c>
      <c r="C12" s="2">
        <v>40</v>
      </c>
      <c r="D12" s="2">
        <f t="shared" ref="D12:D34" si="0">VALUE(LEFT(C12,1))</f>
        <v>4</v>
      </c>
      <c r="E12" s="2">
        <f>VALUE(RIGHT(C12,1))</f>
        <v>0</v>
      </c>
      <c r="F12" s="2">
        <f>COUNTIF($D$12:D12,D12)</f>
        <v>1</v>
      </c>
    </row>
    <row r="13" spans="2:7" x14ac:dyDescent="0.3">
      <c r="B13" s="2" t="s">
        <v>22</v>
      </c>
      <c r="C13" s="2">
        <v>44</v>
      </c>
      <c r="D13" s="2">
        <f t="shared" si="0"/>
        <v>4</v>
      </c>
      <c r="E13" s="2">
        <f t="shared" ref="E13:E34" si="1">VALUE(RIGHT(C13,1))</f>
        <v>4</v>
      </c>
      <c r="F13" s="2">
        <f>COUNTIF($D$12:D13,D13)</f>
        <v>2</v>
      </c>
    </row>
    <row r="14" spans="2:7" x14ac:dyDescent="0.3">
      <c r="B14" s="2" t="s">
        <v>17</v>
      </c>
      <c r="C14" s="2">
        <v>45</v>
      </c>
      <c r="D14" s="2">
        <f t="shared" si="0"/>
        <v>4</v>
      </c>
      <c r="E14" s="2">
        <f t="shared" si="1"/>
        <v>5</v>
      </c>
      <c r="F14" s="2">
        <f>COUNTIF($D$12:D14,D14)</f>
        <v>3</v>
      </c>
    </row>
    <row r="15" spans="2:7" x14ac:dyDescent="0.3">
      <c r="B15" s="2" t="s">
        <v>8</v>
      </c>
      <c r="C15" s="2">
        <v>46</v>
      </c>
      <c r="D15" s="2">
        <f t="shared" si="0"/>
        <v>4</v>
      </c>
      <c r="E15" s="2">
        <f t="shared" si="1"/>
        <v>6</v>
      </c>
      <c r="F15" s="2">
        <f>COUNTIF($D$12:D15,D15)</f>
        <v>4</v>
      </c>
    </row>
    <row r="16" spans="2:7" x14ac:dyDescent="0.3">
      <c r="B16" s="2" t="s">
        <v>18</v>
      </c>
      <c r="C16" s="2">
        <v>46</v>
      </c>
      <c r="D16" s="2">
        <f t="shared" si="0"/>
        <v>4</v>
      </c>
      <c r="E16" s="2">
        <f t="shared" si="1"/>
        <v>6</v>
      </c>
      <c r="F16" s="2">
        <f>COUNTIF($D$12:D16,D16)</f>
        <v>5</v>
      </c>
    </row>
    <row r="17" spans="2:6" x14ac:dyDescent="0.3">
      <c r="B17" s="2" t="s">
        <v>3</v>
      </c>
      <c r="C17" s="2">
        <v>47</v>
      </c>
      <c r="D17" s="2">
        <f t="shared" si="0"/>
        <v>4</v>
      </c>
      <c r="E17" s="2">
        <f t="shared" si="1"/>
        <v>7</v>
      </c>
      <c r="F17" s="2">
        <f>COUNTIF($D$12:D17,D17)</f>
        <v>6</v>
      </c>
    </row>
    <row r="18" spans="2:6" x14ac:dyDescent="0.3">
      <c r="B18" s="2" t="s">
        <v>21</v>
      </c>
      <c r="C18" s="2">
        <v>47</v>
      </c>
      <c r="D18" s="2">
        <f t="shared" si="0"/>
        <v>4</v>
      </c>
      <c r="E18" s="2">
        <f t="shared" si="1"/>
        <v>7</v>
      </c>
      <c r="F18" s="2">
        <f>COUNTIF($D$12:D18,D18)</f>
        <v>7</v>
      </c>
    </row>
    <row r="19" spans="2:6" x14ac:dyDescent="0.3">
      <c r="B19" s="2" t="s">
        <v>9</v>
      </c>
      <c r="C19" s="2">
        <v>48</v>
      </c>
      <c r="D19" s="2">
        <f t="shared" si="0"/>
        <v>4</v>
      </c>
      <c r="E19" s="2">
        <f t="shared" si="1"/>
        <v>8</v>
      </c>
      <c r="F19" s="2">
        <f>COUNTIF($D$12:D19,D19)</f>
        <v>8</v>
      </c>
    </row>
    <row r="20" spans="2:6" x14ac:dyDescent="0.3">
      <c r="B20" s="2" t="s">
        <v>14</v>
      </c>
      <c r="C20" s="2">
        <v>48</v>
      </c>
      <c r="D20" s="2">
        <f t="shared" si="0"/>
        <v>4</v>
      </c>
      <c r="E20" s="2">
        <f t="shared" si="1"/>
        <v>8</v>
      </c>
      <c r="F20" s="2">
        <f>COUNTIF($D$12:D20,D20)</f>
        <v>9</v>
      </c>
    </row>
    <row r="21" spans="2:6" x14ac:dyDescent="0.3">
      <c r="B21" s="2" t="s">
        <v>23</v>
      </c>
      <c r="C21" s="2">
        <v>52</v>
      </c>
      <c r="D21" s="2">
        <f t="shared" si="0"/>
        <v>5</v>
      </c>
      <c r="E21" s="2">
        <f t="shared" si="1"/>
        <v>2</v>
      </c>
      <c r="F21" s="2">
        <f>COUNTIF($D$12:D21,D21)</f>
        <v>1</v>
      </c>
    </row>
    <row r="22" spans="2:6" x14ac:dyDescent="0.3">
      <c r="B22" s="2" t="s">
        <v>24</v>
      </c>
      <c r="C22" s="2">
        <v>52</v>
      </c>
      <c r="D22" s="2">
        <f t="shared" si="0"/>
        <v>5</v>
      </c>
      <c r="E22" s="2">
        <f t="shared" si="1"/>
        <v>2</v>
      </c>
      <c r="F22" s="2">
        <f>COUNTIF($D$12:D22,D22)</f>
        <v>2</v>
      </c>
    </row>
    <row r="23" spans="2:6" x14ac:dyDescent="0.3">
      <c r="B23" s="2" t="s">
        <v>6</v>
      </c>
      <c r="C23" s="2">
        <v>55</v>
      </c>
      <c r="D23" s="2">
        <f t="shared" si="0"/>
        <v>5</v>
      </c>
      <c r="E23" s="2">
        <f t="shared" si="1"/>
        <v>5</v>
      </c>
      <c r="F23" s="2">
        <f>COUNTIF($D$12:D23,D23)</f>
        <v>3</v>
      </c>
    </row>
    <row r="24" spans="2:6" x14ac:dyDescent="0.3">
      <c r="B24" s="2" t="s">
        <v>16</v>
      </c>
      <c r="C24" s="2">
        <v>55</v>
      </c>
      <c r="D24" s="2">
        <f t="shared" si="0"/>
        <v>5</v>
      </c>
      <c r="E24" s="2">
        <f t="shared" si="1"/>
        <v>5</v>
      </c>
      <c r="F24" s="2">
        <f>COUNTIF($D$12:D24,D24)</f>
        <v>4</v>
      </c>
    </row>
    <row r="25" spans="2:6" x14ac:dyDescent="0.3">
      <c r="B25" s="2" t="s">
        <v>7</v>
      </c>
      <c r="C25" s="2">
        <v>57</v>
      </c>
      <c r="D25" s="2">
        <f t="shared" si="0"/>
        <v>5</v>
      </c>
      <c r="E25" s="2">
        <f t="shared" si="1"/>
        <v>7</v>
      </c>
      <c r="F25" s="2">
        <f>COUNTIF($D$12:D25,D25)</f>
        <v>5</v>
      </c>
    </row>
    <row r="26" spans="2:6" x14ac:dyDescent="0.3">
      <c r="B26" s="2" t="s">
        <v>10</v>
      </c>
      <c r="C26" s="2">
        <v>60</v>
      </c>
      <c r="D26" s="2">
        <f t="shared" si="0"/>
        <v>6</v>
      </c>
      <c r="E26" s="2">
        <f t="shared" si="1"/>
        <v>0</v>
      </c>
      <c r="F26" s="2">
        <f>COUNTIF($D$12:D26,D26)</f>
        <v>1</v>
      </c>
    </row>
    <row r="27" spans="2:6" x14ac:dyDescent="0.3">
      <c r="B27" s="2" t="s">
        <v>19</v>
      </c>
      <c r="C27" s="2">
        <v>60</v>
      </c>
      <c r="D27" s="2">
        <f t="shared" si="0"/>
        <v>6</v>
      </c>
      <c r="E27" s="2">
        <f t="shared" si="1"/>
        <v>0</v>
      </c>
      <c r="F27" s="2">
        <f>COUNTIF($D$12:D27,D27)</f>
        <v>2</v>
      </c>
    </row>
    <row r="28" spans="2:6" x14ac:dyDescent="0.3">
      <c r="B28" s="2" t="s">
        <v>12</v>
      </c>
      <c r="C28" s="2">
        <v>62</v>
      </c>
      <c r="D28" s="2">
        <f t="shared" si="0"/>
        <v>6</v>
      </c>
      <c r="E28" s="2">
        <f t="shared" si="1"/>
        <v>2</v>
      </c>
      <c r="F28" s="2">
        <f>COUNTIF($D$12:D28,D28)</f>
        <v>3</v>
      </c>
    </row>
    <row r="29" spans="2:6" x14ac:dyDescent="0.3">
      <c r="B29" s="2" t="s">
        <v>20</v>
      </c>
      <c r="C29" s="2">
        <v>65</v>
      </c>
      <c r="D29" s="2">
        <f t="shared" si="0"/>
        <v>6</v>
      </c>
      <c r="E29" s="2">
        <f t="shared" si="1"/>
        <v>5</v>
      </c>
      <c r="F29" s="2">
        <f>COUNTIF($D$12:D29,D29)</f>
        <v>4</v>
      </c>
    </row>
    <row r="30" spans="2:6" x14ac:dyDescent="0.3">
      <c r="B30" s="2" t="s">
        <v>13</v>
      </c>
      <c r="C30" s="2">
        <v>66</v>
      </c>
      <c r="D30" s="2">
        <f t="shared" si="0"/>
        <v>6</v>
      </c>
      <c r="E30" s="2">
        <f t="shared" si="1"/>
        <v>6</v>
      </c>
      <c r="F30" s="2">
        <f>COUNTIF($D$12:D30,D30)</f>
        <v>5</v>
      </c>
    </row>
    <row r="31" spans="2:6" x14ac:dyDescent="0.3">
      <c r="B31" s="2" t="s">
        <v>11</v>
      </c>
      <c r="C31" s="2">
        <v>67</v>
      </c>
      <c r="D31" s="2">
        <f t="shared" si="0"/>
        <v>6</v>
      </c>
      <c r="E31" s="2">
        <f t="shared" si="1"/>
        <v>7</v>
      </c>
      <c r="F31" s="2">
        <f>COUNTIF($D$12:D31,D31)</f>
        <v>6</v>
      </c>
    </row>
    <row r="32" spans="2:6" x14ac:dyDescent="0.3">
      <c r="B32" s="2" t="s">
        <v>2</v>
      </c>
      <c r="C32" s="2">
        <v>70</v>
      </c>
      <c r="D32" s="2">
        <f t="shared" si="0"/>
        <v>7</v>
      </c>
      <c r="E32" s="2">
        <f t="shared" si="1"/>
        <v>0</v>
      </c>
      <c r="F32" s="2">
        <f>COUNTIF($D$12:D32,D32)</f>
        <v>1</v>
      </c>
    </row>
    <row r="33" spans="2:6" x14ac:dyDescent="0.3">
      <c r="B33" s="2" t="s">
        <v>4</v>
      </c>
      <c r="C33" s="2">
        <v>71</v>
      </c>
      <c r="D33" s="2">
        <f t="shared" si="0"/>
        <v>7</v>
      </c>
      <c r="E33" s="2">
        <f t="shared" si="1"/>
        <v>1</v>
      </c>
      <c r="F33" s="2">
        <f>COUNTIF($D$12:D33,D33)</f>
        <v>2</v>
      </c>
    </row>
    <row r="34" spans="2:6" x14ac:dyDescent="0.3">
      <c r="B34" s="2" t="s">
        <v>5</v>
      </c>
      <c r="C34" s="2">
        <v>75</v>
      </c>
      <c r="D34" s="2">
        <f t="shared" si="0"/>
        <v>7</v>
      </c>
      <c r="E34" s="2">
        <f t="shared" si="1"/>
        <v>5</v>
      </c>
      <c r="F34" s="2">
        <f>COUNTIF($D$12:D34,D34)</f>
        <v>3</v>
      </c>
    </row>
  </sheetData>
  <sortState xmlns:xlrd2="http://schemas.microsoft.com/office/spreadsheetml/2017/richdata2" ref="B12:E38">
    <sortCondition ref="C16:C38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F56B-799C-4426-9354-C5A28C52D8E4}">
  <dimension ref="A1:N40"/>
  <sheetViews>
    <sheetView topLeftCell="A2" workbookViewId="0">
      <selection activeCell="B6" sqref="B6"/>
    </sheetView>
  </sheetViews>
  <sheetFormatPr defaultColWidth="9" defaultRowHeight="18.75" x14ac:dyDescent="0.3"/>
  <cols>
    <col min="1" max="1" width="9" style="2"/>
    <col min="2" max="2" width="30.7109375" style="2" customWidth="1"/>
    <col min="3" max="4" width="9" style="2"/>
    <col min="5" max="5" width="12.7109375" style="2" hidden="1" customWidth="1"/>
    <col min="6" max="7" width="0" style="2" hidden="1" customWidth="1"/>
    <col min="8" max="8" width="9" style="2"/>
    <col min="9" max="9" width="33.28515625" style="2" customWidth="1"/>
    <col min="10" max="10" width="7.85546875" style="2" bestFit="1" customWidth="1"/>
    <col min="11" max="16384" width="9" style="2"/>
  </cols>
  <sheetData>
    <row r="1" spans="1:14" x14ac:dyDescent="0.3">
      <c r="B1" s="2" t="s">
        <v>37</v>
      </c>
    </row>
    <row r="2" spans="1:14" x14ac:dyDescent="0.3">
      <c r="B2" s="2" t="s">
        <v>44</v>
      </c>
    </row>
    <row r="3" spans="1:14" x14ac:dyDescent="0.3">
      <c r="B3" s="2" t="s">
        <v>43</v>
      </c>
    </row>
    <row r="4" spans="1:14" x14ac:dyDescent="0.3">
      <c r="B4" s="2" t="s">
        <v>38</v>
      </c>
    </row>
    <row r="5" spans="1:14" x14ac:dyDescent="0.3">
      <c r="B5" s="2" t="s">
        <v>39</v>
      </c>
    </row>
    <row r="6" spans="1:14" x14ac:dyDescent="0.3">
      <c r="B6" s="2" t="s">
        <v>40</v>
      </c>
    </row>
    <row r="7" spans="1:14" x14ac:dyDescent="0.3">
      <c r="B7" s="2" t="s">
        <v>41</v>
      </c>
    </row>
    <row r="8" spans="1:14" x14ac:dyDescent="0.3">
      <c r="B8" s="2" t="s">
        <v>42</v>
      </c>
    </row>
    <row r="10" spans="1:14" x14ac:dyDescent="0.3">
      <c r="B10" s="1" t="s">
        <v>36</v>
      </c>
    </row>
    <row r="11" spans="1:14" x14ac:dyDescent="0.3">
      <c r="E11" s="2" t="s">
        <v>26</v>
      </c>
      <c r="I11" s="2" t="s">
        <v>64</v>
      </c>
      <c r="J11" s="5">
        <f>J39/A38</f>
        <v>95.376181474480148</v>
      </c>
      <c r="K11" s="5">
        <f>_xlfn.VAR.P(C16:C38)</f>
        <v>95.376181474480148</v>
      </c>
    </row>
    <row r="12" spans="1:14" x14ac:dyDescent="0.3">
      <c r="E12" s="2" t="s">
        <v>27</v>
      </c>
      <c r="I12" s="2" t="s">
        <v>65</v>
      </c>
      <c r="J12" s="5">
        <f>SQRT(J11)</f>
        <v>9.7660729812182012</v>
      </c>
      <c r="K12" s="5">
        <f>_xlfn.STDEV.P(C16:C38)</f>
        <v>9.7660729812182012</v>
      </c>
    </row>
    <row r="13" spans="1:14" x14ac:dyDescent="0.3">
      <c r="I13" s="2" t="s">
        <v>66</v>
      </c>
      <c r="J13" s="5">
        <f>J39/(A38-1)</f>
        <v>99.71146245059289</v>
      </c>
      <c r="K13" s="5">
        <f>_xlfn.VAR.S(C16:C38)</f>
        <v>99.711462450592748</v>
      </c>
      <c r="M13" s="5">
        <f>J13-J11</f>
        <v>4.3352809761127418</v>
      </c>
      <c r="N13" s="5">
        <f>K14-K12</f>
        <v>0.21948971953095331</v>
      </c>
    </row>
    <row r="14" spans="1:14" x14ac:dyDescent="0.3">
      <c r="I14" s="2" t="s">
        <v>67</v>
      </c>
      <c r="J14" s="5">
        <f>SQRT(J13)</f>
        <v>9.9855627007491616</v>
      </c>
      <c r="K14" s="5">
        <f>K13^0.5</f>
        <v>9.9855627007491545</v>
      </c>
    </row>
    <row r="15" spans="1:14" x14ac:dyDescent="0.3">
      <c r="B15" s="1" t="s">
        <v>25</v>
      </c>
      <c r="C15" s="4" t="s">
        <v>1</v>
      </c>
      <c r="I15" s="2" t="s">
        <v>62</v>
      </c>
      <c r="J15" s="2" t="s">
        <v>63</v>
      </c>
    </row>
    <row r="16" spans="1:14" x14ac:dyDescent="0.3">
      <c r="A16" s="2">
        <v>1</v>
      </c>
      <c r="B16" s="2" t="s">
        <v>15</v>
      </c>
      <c r="C16" s="2">
        <v>40</v>
      </c>
      <c r="E16" s="2">
        <f>MEDIAN(C16:C38)</f>
        <v>55</v>
      </c>
      <c r="F16" s="2" t="s">
        <v>49</v>
      </c>
      <c r="I16" s="13">
        <f>C16-AVERAGE($C$16:$C$38)</f>
        <v>-15.565217391304351</v>
      </c>
      <c r="J16" s="5">
        <f>I16^2</f>
        <v>242.27599243856343</v>
      </c>
    </row>
    <row r="17" spans="1:10" x14ac:dyDescent="0.3">
      <c r="A17" s="2">
        <v>2</v>
      </c>
      <c r="B17" s="2" t="s">
        <v>22</v>
      </c>
      <c r="C17" s="2">
        <v>44</v>
      </c>
      <c r="E17" s="5">
        <f>AVERAGE(C16:C38)</f>
        <v>55.565217391304351</v>
      </c>
      <c r="F17" s="2" t="s">
        <v>0</v>
      </c>
      <c r="I17" s="13">
        <f t="shared" ref="I17:I38" si="0">C17-AVERAGE($C$16:$C$38)</f>
        <v>-11.565217391304351</v>
      </c>
      <c r="J17" s="5">
        <f t="shared" ref="J17:J38" si="1">I17^2</f>
        <v>133.75425330812863</v>
      </c>
    </row>
    <row r="18" spans="1:10" x14ac:dyDescent="0.3">
      <c r="A18" s="2">
        <v>3</v>
      </c>
      <c r="B18" s="2" t="s">
        <v>17</v>
      </c>
      <c r="C18" s="2">
        <v>45</v>
      </c>
      <c r="E18" s="2">
        <f>MODE(C16:C38)</f>
        <v>46</v>
      </c>
      <c r="F18" s="2" t="s">
        <v>50</v>
      </c>
      <c r="G18" s="2" t="s">
        <v>52</v>
      </c>
      <c r="I18" s="13">
        <f t="shared" si="0"/>
        <v>-10.565217391304351</v>
      </c>
      <c r="J18" s="5">
        <f t="shared" si="1"/>
        <v>111.62381852551992</v>
      </c>
    </row>
    <row r="19" spans="1:10" x14ac:dyDescent="0.3">
      <c r="A19" s="2">
        <v>4</v>
      </c>
      <c r="B19" s="2" t="s">
        <v>8</v>
      </c>
      <c r="C19" s="2">
        <v>46</v>
      </c>
      <c r="E19" s="2" t="s">
        <v>51</v>
      </c>
      <c r="I19" s="13">
        <f t="shared" si="0"/>
        <v>-9.5652173913043512</v>
      </c>
      <c r="J19" s="5">
        <f t="shared" si="1"/>
        <v>91.49338374291122</v>
      </c>
    </row>
    <row r="20" spans="1:10" x14ac:dyDescent="0.3">
      <c r="A20" s="2">
        <v>5</v>
      </c>
      <c r="B20" s="2" t="s">
        <v>18</v>
      </c>
      <c r="C20" s="2">
        <v>46</v>
      </c>
      <c r="I20" s="13">
        <f t="shared" si="0"/>
        <v>-9.5652173913043512</v>
      </c>
      <c r="J20" s="5">
        <f t="shared" si="1"/>
        <v>91.49338374291122</v>
      </c>
    </row>
    <row r="21" spans="1:10" x14ac:dyDescent="0.3">
      <c r="A21" s="2">
        <v>6</v>
      </c>
      <c r="B21" s="2" t="s">
        <v>3</v>
      </c>
      <c r="C21" s="2">
        <v>47</v>
      </c>
      <c r="E21" s="1" t="s">
        <v>57</v>
      </c>
      <c r="F21" s="1">
        <f>C38-C16</f>
        <v>35</v>
      </c>
      <c r="I21" s="13">
        <f t="shared" si="0"/>
        <v>-8.5652173913043512</v>
      </c>
      <c r="J21" s="5">
        <f t="shared" si="1"/>
        <v>73.362948960302518</v>
      </c>
    </row>
    <row r="22" spans="1:10" x14ac:dyDescent="0.3">
      <c r="A22" s="2">
        <v>7</v>
      </c>
      <c r="B22" s="2" t="s">
        <v>21</v>
      </c>
      <c r="C22" s="2">
        <v>47</v>
      </c>
      <c r="E22" s="2" t="s">
        <v>58</v>
      </c>
      <c r="I22" s="13">
        <f t="shared" si="0"/>
        <v>-8.5652173913043512</v>
      </c>
      <c r="J22" s="5">
        <f t="shared" si="1"/>
        <v>73.362948960302518</v>
      </c>
    </row>
    <row r="23" spans="1:10" x14ac:dyDescent="0.3">
      <c r="A23" s="2">
        <v>8</v>
      </c>
      <c r="B23" s="2" t="s">
        <v>9</v>
      </c>
      <c r="C23" s="2">
        <v>48</v>
      </c>
      <c r="E23" s="2" t="s">
        <v>59</v>
      </c>
      <c r="F23" s="2">
        <f>_xlfn.QUARTILE.EXC(C16:C38,3)</f>
        <v>65</v>
      </c>
      <c r="I23" s="13">
        <f t="shared" si="0"/>
        <v>-7.5652173913043512</v>
      </c>
      <c r="J23" s="5">
        <f t="shared" si="1"/>
        <v>57.232514177693815</v>
      </c>
    </row>
    <row r="24" spans="1:10" x14ac:dyDescent="0.3">
      <c r="A24" s="2">
        <v>9</v>
      </c>
      <c r="B24" s="2" t="s">
        <v>14</v>
      </c>
      <c r="C24" s="2">
        <v>48</v>
      </c>
      <c r="E24" s="2" t="s">
        <v>60</v>
      </c>
      <c r="F24" s="2">
        <f>_xlfn.QUARTILE.EXC(C16:C38,1)</f>
        <v>47</v>
      </c>
      <c r="I24" s="13">
        <f t="shared" si="0"/>
        <v>-7.5652173913043512</v>
      </c>
      <c r="J24" s="5">
        <f t="shared" si="1"/>
        <v>57.232514177693815</v>
      </c>
    </row>
    <row r="25" spans="1:10" x14ac:dyDescent="0.3">
      <c r="A25" s="2">
        <v>10</v>
      </c>
      <c r="B25" s="2" t="s">
        <v>23</v>
      </c>
      <c r="C25" s="2">
        <v>52</v>
      </c>
      <c r="E25" s="1" t="s">
        <v>61</v>
      </c>
      <c r="F25" s="1">
        <f>F23-F24</f>
        <v>18</v>
      </c>
      <c r="I25" s="13">
        <f t="shared" si="0"/>
        <v>-3.5652173913043512</v>
      </c>
      <c r="J25" s="5">
        <f t="shared" si="1"/>
        <v>12.710775047259004</v>
      </c>
    </row>
    <row r="26" spans="1:10" x14ac:dyDescent="0.3">
      <c r="A26" s="2">
        <v>11</v>
      </c>
      <c r="B26" s="2" t="s">
        <v>24</v>
      </c>
      <c r="C26" s="2">
        <v>52</v>
      </c>
      <c r="I26" s="13">
        <f t="shared" si="0"/>
        <v>-3.5652173913043512</v>
      </c>
      <c r="J26" s="5">
        <f t="shared" si="1"/>
        <v>12.710775047259004</v>
      </c>
    </row>
    <row r="27" spans="1:10" x14ac:dyDescent="0.3">
      <c r="A27" s="2">
        <v>12</v>
      </c>
      <c r="B27" s="2" t="s">
        <v>6</v>
      </c>
      <c r="C27" s="2">
        <v>55</v>
      </c>
      <c r="I27" s="13">
        <f t="shared" si="0"/>
        <v>-0.56521739130435122</v>
      </c>
      <c r="J27" s="5">
        <f t="shared" si="1"/>
        <v>0.31947069943289608</v>
      </c>
    </row>
    <row r="28" spans="1:10" x14ac:dyDescent="0.3">
      <c r="A28" s="2">
        <v>13</v>
      </c>
      <c r="B28" s="2" t="s">
        <v>16</v>
      </c>
      <c r="C28" s="2">
        <v>55</v>
      </c>
      <c r="I28" s="13">
        <f t="shared" si="0"/>
        <v>-0.56521739130435122</v>
      </c>
      <c r="J28" s="5">
        <f t="shared" si="1"/>
        <v>0.31947069943289608</v>
      </c>
    </row>
    <row r="29" spans="1:10" x14ac:dyDescent="0.3">
      <c r="A29" s="2">
        <v>14</v>
      </c>
      <c r="B29" s="2" t="s">
        <v>7</v>
      </c>
      <c r="C29" s="2">
        <v>57</v>
      </c>
      <c r="I29" s="13">
        <f t="shared" si="0"/>
        <v>1.4347826086956488</v>
      </c>
      <c r="J29" s="5">
        <f t="shared" si="1"/>
        <v>2.0586011342154911</v>
      </c>
    </row>
    <row r="30" spans="1:10" x14ac:dyDescent="0.3">
      <c r="A30" s="2">
        <v>15</v>
      </c>
      <c r="B30" s="2" t="s">
        <v>10</v>
      </c>
      <c r="C30" s="2">
        <v>60</v>
      </c>
      <c r="I30" s="13">
        <f t="shared" si="0"/>
        <v>4.4347826086956488</v>
      </c>
      <c r="J30" s="5">
        <f t="shared" si="1"/>
        <v>19.667296786389382</v>
      </c>
    </row>
    <row r="31" spans="1:10" x14ac:dyDescent="0.3">
      <c r="A31" s="2">
        <v>16</v>
      </c>
      <c r="B31" s="2" t="s">
        <v>19</v>
      </c>
      <c r="C31" s="2">
        <v>60</v>
      </c>
      <c r="I31" s="13">
        <f t="shared" si="0"/>
        <v>4.4347826086956488</v>
      </c>
      <c r="J31" s="5">
        <f t="shared" si="1"/>
        <v>19.667296786389382</v>
      </c>
    </row>
    <row r="32" spans="1:10" x14ac:dyDescent="0.3">
      <c r="A32" s="2">
        <v>17</v>
      </c>
      <c r="B32" s="2" t="s">
        <v>12</v>
      </c>
      <c r="C32" s="2">
        <v>62</v>
      </c>
      <c r="I32" s="13">
        <f t="shared" si="0"/>
        <v>6.4347826086956488</v>
      </c>
      <c r="J32" s="5">
        <f t="shared" si="1"/>
        <v>41.406427221171981</v>
      </c>
    </row>
    <row r="33" spans="1:10" x14ac:dyDescent="0.3">
      <c r="A33" s="2">
        <v>18</v>
      </c>
      <c r="B33" s="2" t="s">
        <v>20</v>
      </c>
      <c r="C33" s="2">
        <v>65</v>
      </c>
      <c r="I33" s="13">
        <f t="shared" si="0"/>
        <v>9.4347826086956488</v>
      </c>
      <c r="J33" s="5">
        <f t="shared" si="1"/>
        <v>89.015122873345874</v>
      </c>
    </row>
    <row r="34" spans="1:10" x14ac:dyDescent="0.3">
      <c r="A34" s="2">
        <v>19</v>
      </c>
      <c r="B34" s="2" t="s">
        <v>13</v>
      </c>
      <c r="C34" s="2">
        <v>66</v>
      </c>
      <c r="I34" s="13">
        <f t="shared" si="0"/>
        <v>10.434782608695649</v>
      </c>
      <c r="J34" s="5">
        <f t="shared" si="1"/>
        <v>108.88468809073717</v>
      </c>
    </row>
    <row r="35" spans="1:10" x14ac:dyDescent="0.3">
      <c r="A35" s="2">
        <v>20</v>
      </c>
      <c r="B35" s="2" t="s">
        <v>11</v>
      </c>
      <c r="C35" s="2">
        <v>67</v>
      </c>
      <c r="I35" s="13">
        <f t="shared" si="0"/>
        <v>11.434782608695649</v>
      </c>
      <c r="J35" s="5">
        <f t="shared" si="1"/>
        <v>130.75425330812845</v>
      </c>
    </row>
    <row r="36" spans="1:10" x14ac:dyDescent="0.3">
      <c r="A36" s="2">
        <v>21</v>
      </c>
      <c r="B36" s="2" t="s">
        <v>2</v>
      </c>
      <c r="C36" s="2">
        <v>70</v>
      </c>
      <c r="I36" s="13">
        <f t="shared" si="0"/>
        <v>14.434782608695649</v>
      </c>
      <c r="J36" s="5">
        <f t="shared" si="1"/>
        <v>208.36294896030236</v>
      </c>
    </row>
    <row r="37" spans="1:10" x14ac:dyDescent="0.3">
      <c r="A37" s="2">
        <v>22</v>
      </c>
      <c r="B37" s="2" t="s">
        <v>4</v>
      </c>
      <c r="C37" s="2">
        <v>71</v>
      </c>
      <c r="I37" s="13">
        <f t="shared" si="0"/>
        <v>15.434782608695649</v>
      </c>
      <c r="J37" s="5">
        <f t="shared" si="1"/>
        <v>238.23251417769364</v>
      </c>
    </row>
    <row r="38" spans="1:10" x14ac:dyDescent="0.3">
      <c r="A38" s="2">
        <v>23</v>
      </c>
      <c r="B38" s="2" t="s">
        <v>5</v>
      </c>
      <c r="C38" s="2">
        <v>75</v>
      </c>
      <c r="I38" s="13">
        <f t="shared" si="0"/>
        <v>19.434782608695649</v>
      </c>
      <c r="J38" s="5">
        <f t="shared" si="1"/>
        <v>377.71077504725884</v>
      </c>
    </row>
    <row r="39" spans="1:10" x14ac:dyDescent="0.3">
      <c r="C39" s="2">
        <f>SUM(C16:C38)</f>
        <v>1278</v>
      </c>
      <c r="I39" s="14">
        <f>SUM(I16:I38)</f>
        <v>0</v>
      </c>
      <c r="J39" s="5">
        <f>SUM(J16:J38)</f>
        <v>2193.6521739130435</v>
      </c>
    </row>
    <row r="40" spans="1:10" x14ac:dyDescent="0.3">
      <c r="C40" s="2">
        <f>C39/A38</f>
        <v>55.565217391304351</v>
      </c>
      <c r="D40" s="2" t="s">
        <v>0</v>
      </c>
    </row>
  </sheetData>
  <sortState xmlns:xlrd2="http://schemas.microsoft.com/office/spreadsheetml/2017/richdata2" ref="B16:C38">
    <sortCondition ref="C16:C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1B83-FB79-45CE-BA63-3D78AE316CFA}">
  <dimension ref="A1:B9"/>
  <sheetViews>
    <sheetView workbookViewId="0">
      <selection activeCell="A9" sqref="A9"/>
    </sheetView>
  </sheetViews>
  <sheetFormatPr defaultRowHeight="15" x14ac:dyDescent="0.25"/>
  <sheetData>
    <row r="1" spans="1:2" x14ac:dyDescent="0.25">
      <c r="A1" s="19" t="s">
        <v>72</v>
      </c>
      <c r="B1" s="19" t="s">
        <v>69</v>
      </c>
    </row>
    <row r="2" spans="1:2" x14ac:dyDescent="0.25">
      <c r="A2" s="16">
        <v>45</v>
      </c>
      <c r="B2" s="17">
        <v>3</v>
      </c>
    </row>
    <row r="3" spans="1:2" x14ac:dyDescent="0.25">
      <c r="A3" s="16">
        <v>50</v>
      </c>
      <c r="B3" s="17">
        <v>6</v>
      </c>
    </row>
    <row r="4" spans="1:2" x14ac:dyDescent="0.25">
      <c r="A4" s="16">
        <v>55</v>
      </c>
      <c r="B4" s="17">
        <v>4</v>
      </c>
    </row>
    <row r="5" spans="1:2" x14ac:dyDescent="0.25">
      <c r="A5" s="16">
        <v>60</v>
      </c>
      <c r="B5" s="17">
        <v>3</v>
      </c>
    </row>
    <row r="6" spans="1:2" x14ac:dyDescent="0.25">
      <c r="A6" s="16">
        <v>65</v>
      </c>
      <c r="B6" s="17">
        <v>2</v>
      </c>
    </row>
    <row r="7" spans="1:2" x14ac:dyDescent="0.25">
      <c r="A7" s="16">
        <v>70</v>
      </c>
      <c r="B7" s="17">
        <v>3</v>
      </c>
    </row>
    <row r="8" spans="1:2" x14ac:dyDescent="0.25">
      <c r="A8" s="16">
        <v>75</v>
      </c>
      <c r="B8" s="17">
        <v>2</v>
      </c>
    </row>
    <row r="9" spans="1:2" ht="15.75" thickBot="1" x14ac:dyDescent="0.3">
      <c r="A9" s="18"/>
      <c r="B9" s="18"/>
    </row>
  </sheetData>
  <sortState xmlns:xlrd2="http://schemas.microsoft.com/office/spreadsheetml/2017/richdata2" ref="A2:A8">
    <sortCondition ref="A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3636-D52B-4B26-AB3A-36E1E2667B1E}">
  <dimension ref="B1:G36"/>
  <sheetViews>
    <sheetView workbookViewId="0">
      <selection activeCell="D13" sqref="D13"/>
    </sheetView>
  </sheetViews>
  <sheetFormatPr defaultColWidth="9" defaultRowHeight="18.75" x14ac:dyDescent="0.3"/>
  <cols>
    <col min="1" max="1" width="9" style="2"/>
    <col min="2" max="2" width="21" style="2" bestFit="1" customWidth="1"/>
    <col min="3" max="4" width="9" style="2"/>
    <col min="5" max="5" width="15" style="2" customWidth="1"/>
    <col min="6" max="7" width="9.7109375" style="2" bestFit="1" customWidth="1"/>
    <col min="8" max="16384" width="9" style="2"/>
  </cols>
  <sheetData>
    <row r="1" spans="2:7" x14ac:dyDescent="0.3">
      <c r="B1" s="2" t="s">
        <v>37</v>
      </c>
    </row>
    <row r="2" spans="2:7" x14ac:dyDescent="0.3">
      <c r="B2" s="2" t="s">
        <v>44</v>
      </c>
    </row>
    <row r="3" spans="2:7" x14ac:dyDescent="0.3">
      <c r="B3" s="2" t="s">
        <v>43</v>
      </c>
    </row>
    <row r="4" spans="2:7" x14ac:dyDescent="0.3">
      <c r="B4" s="2" t="s">
        <v>38</v>
      </c>
    </row>
    <row r="5" spans="2:7" x14ac:dyDescent="0.3">
      <c r="B5" s="2" t="s">
        <v>39</v>
      </c>
    </row>
    <row r="6" spans="2:7" x14ac:dyDescent="0.3">
      <c r="B6" s="2" t="s">
        <v>40</v>
      </c>
    </row>
    <row r="7" spans="2:7" x14ac:dyDescent="0.3">
      <c r="B7" s="1" t="s">
        <v>41</v>
      </c>
    </row>
    <row r="8" spans="2:7" x14ac:dyDescent="0.3">
      <c r="B8" s="1" t="s">
        <v>42</v>
      </c>
    </row>
    <row r="10" spans="2:7" x14ac:dyDescent="0.3">
      <c r="B10" s="1" t="s">
        <v>36</v>
      </c>
    </row>
    <row r="11" spans="2:7" x14ac:dyDescent="0.3">
      <c r="E11" s="2" t="s">
        <v>26</v>
      </c>
    </row>
    <row r="12" spans="2:7" x14ac:dyDescent="0.3">
      <c r="E12" s="2" t="s">
        <v>27</v>
      </c>
    </row>
    <row r="13" spans="2:7" x14ac:dyDescent="0.3">
      <c r="B13" s="2" t="s">
        <v>25</v>
      </c>
      <c r="C13" s="3" t="s">
        <v>1</v>
      </c>
      <c r="D13" s="2" t="s">
        <v>68</v>
      </c>
      <c r="E13" s="2" t="s">
        <v>69</v>
      </c>
      <c r="F13" s="2" t="s">
        <v>70</v>
      </c>
      <c r="G13" s="2" t="s">
        <v>71</v>
      </c>
    </row>
    <row r="14" spans="2:7" x14ac:dyDescent="0.3">
      <c r="B14" s="2" t="s">
        <v>15</v>
      </c>
      <c r="C14" s="2">
        <v>40</v>
      </c>
      <c r="D14" s="2">
        <v>45</v>
      </c>
      <c r="E14" s="2" cm="1">
        <f t="array" ref="E14:E21">FREQUENCY(C14:C36,D14:D21)</f>
        <v>3</v>
      </c>
      <c r="F14" s="15">
        <f>E14/$E$23</f>
        <v>0.13043478260869565</v>
      </c>
      <c r="G14" s="15">
        <f>SUM($F$14:F14)</f>
        <v>0.13043478260869565</v>
      </c>
    </row>
    <row r="15" spans="2:7" x14ac:dyDescent="0.3">
      <c r="B15" s="2" t="s">
        <v>22</v>
      </c>
      <c r="C15" s="2">
        <v>44</v>
      </c>
      <c r="D15" s="2">
        <v>50</v>
      </c>
      <c r="E15" s="2">
        <v>6</v>
      </c>
      <c r="F15" s="15">
        <f t="shared" ref="F15:F20" si="0">E15/$E$23</f>
        <v>0.2608695652173913</v>
      </c>
      <c r="G15" s="15">
        <f>SUM($F$14:F15)</f>
        <v>0.39130434782608692</v>
      </c>
    </row>
    <row r="16" spans="2:7" x14ac:dyDescent="0.3">
      <c r="B16" s="2" t="s">
        <v>17</v>
      </c>
      <c r="C16" s="2">
        <v>45</v>
      </c>
      <c r="D16" s="2">
        <v>55</v>
      </c>
      <c r="E16" s="2">
        <v>4</v>
      </c>
      <c r="F16" s="15">
        <f t="shared" si="0"/>
        <v>0.17391304347826086</v>
      </c>
      <c r="G16" s="15">
        <f>SUM($F$14:F16)</f>
        <v>0.56521739130434778</v>
      </c>
    </row>
    <row r="17" spans="2:7" x14ac:dyDescent="0.3">
      <c r="B17" s="2" t="s">
        <v>8</v>
      </c>
      <c r="C17" s="2">
        <v>46</v>
      </c>
      <c r="D17" s="2">
        <v>60</v>
      </c>
      <c r="E17" s="2">
        <v>3</v>
      </c>
      <c r="F17" s="15">
        <f t="shared" si="0"/>
        <v>0.13043478260869565</v>
      </c>
      <c r="G17" s="15">
        <f>SUM($F$14:F17)</f>
        <v>0.69565217391304346</v>
      </c>
    </row>
    <row r="18" spans="2:7" x14ac:dyDescent="0.3">
      <c r="B18" s="2" t="s">
        <v>18</v>
      </c>
      <c r="C18" s="2">
        <v>46</v>
      </c>
      <c r="D18" s="2">
        <v>65</v>
      </c>
      <c r="E18" s="2">
        <v>2</v>
      </c>
      <c r="F18" s="15">
        <f t="shared" si="0"/>
        <v>8.6956521739130432E-2</v>
      </c>
      <c r="G18" s="15">
        <f>SUM($F$14:F18)</f>
        <v>0.78260869565217384</v>
      </c>
    </row>
    <row r="19" spans="2:7" x14ac:dyDescent="0.3">
      <c r="B19" s="2" t="s">
        <v>3</v>
      </c>
      <c r="C19" s="2">
        <v>47</v>
      </c>
      <c r="D19" s="2">
        <v>70</v>
      </c>
      <c r="E19" s="2">
        <v>3</v>
      </c>
      <c r="F19" s="15">
        <f t="shared" si="0"/>
        <v>0.13043478260869565</v>
      </c>
      <c r="G19" s="15">
        <f>SUM($F$14:F19)</f>
        <v>0.91304347826086951</v>
      </c>
    </row>
    <row r="20" spans="2:7" x14ac:dyDescent="0.3">
      <c r="B20" s="2" t="s">
        <v>21</v>
      </c>
      <c r="C20" s="2">
        <v>47</v>
      </c>
      <c r="D20" s="2">
        <v>75</v>
      </c>
      <c r="E20" s="2">
        <v>2</v>
      </c>
      <c r="F20" s="15">
        <f t="shared" si="0"/>
        <v>8.6956521739130432E-2</v>
      </c>
      <c r="G20" s="15">
        <f>SUM($F$14:F20)</f>
        <v>1</v>
      </c>
    </row>
    <row r="21" spans="2:7" x14ac:dyDescent="0.3">
      <c r="B21" s="2" t="s">
        <v>9</v>
      </c>
      <c r="C21" s="2">
        <v>48</v>
      </c>
      <c r="E21" s="2">
        <v>0</v>
      </c>
    </row>
    <row r="22" spans="2:7" x14ac:dyDescent="0.3">
      <c r="B22" s="2" t="s">
        <v>14</v>
      </c>
      <c r="C22" s="2">
        <v>48</v>
      </c>
    </row>
    <row r="23" spans="2:7" x14ac:dyDescent="0.3">
      <c r="B23" s="2" t="s">
        <v>23</v>
      </c>
      <c r="C23" s="2">
        <v>52</v>
      </c>
      <c r="E23" s="2">
        <f>SUM(E14:E20)</f>
        <v>23</v>
      </c>
      <c r="F23" s="15">
        <f>SUM(F14:F20)</f>
        <v>1</v>
      </c>
    </row>
    <row r="24" spans="2:7" x14ac:dyDescent="0.3">
      <c r="B24" s="2" t="s">
        <v>24</v>
      </c>
      <c r="C24" s="2">
        <v>52</v>
      </c>
    </row>
    <row r="25" spans="2:7" x14ac:dyDescent="0.3">
      <c r="B25" s="2" t="s">
        <v>6</v>
      </c>
      <c r="C25" s="2">
        <v>55</v>
      </c>
    </row>
    <row r="26" spans="2:7" x14ac:dyDescent="0.3">
      <c r="B26" s="2" t="s">
        <v>16</v>
      </c>
      <c r="C26" s="2">
        <v>55</v>
      </c>
    </row>
    <row r="27" spans="2:7" x14ac:dyDescent="0.3">
      <c r="B27" s="2" t="s">
        <v>7</v>
      </c>
      <c r="C27" s="2">
        <v>57</v>
      </c>
    </row>
    <row r="28" spans="2:7" x14ac:dyDescent="0.3">
      <c r="B28" s="2" t="s">
        <v>10</v>
      </c>
      <c r="C28" s="2">
        <v>60</v>
      </c>
    </row>
    <row r="29" spans="2:7" x14ac:dyDescent="0.3">
      <c r="B29" s="2" t="s">
        <v>19</v>
      </c>
      <c r="C29" s="2">
        <v>60</v>
      </c>
    </row>
    <row r="30" spans="2:7" x14ac:dyDescent="0.3">
      <c r="B30" s="2" t="s">
        <v>12</v>
      </c>
      <c r="C30" s="2">
        <v>62</v>
      </c>
    </row>
    <row r="31" spans="2:7" x14ac:dyDescent="0.3">
      <c r="B31" s="2" t="s">
        <v>20</v>
      </c>
      <c r="C31" s="2">
        <v>65</v>
      </c>
    </row>
    <row r="32" spans="2:7" x14ac:dyDescent="0.3">
      <c r="B32" s="2" t="s">
        <v>13</v>
      </c>
      <c r="C32" s="2">
        <v>66</v>
      </c>
    </row>
    <row r="33" spans="2:3" x14ac:dyDescent="0.3">
      <c r="B33" s="2" t="s">
        <v>11</v>
      </c>
      <c r="C33" s="2">
        <v>67</v>
      </c>
    </row>
    <row r="34" spans="2:3" x14ac:dyDescent="0.3">
      <c r="B34" s="2" t="s">
        <v>2</v>
      </c>
      <c r="C34" s="2">
        <v>70</v>
      </c>
    </row>
    <row r="35" spans="2:3" x14ac:dyDescent="0.3">
      <c r="B35" s="2" t="s">
        <v>4</v>
      </c>
      <c r="C35" s="2">
        <v>71</v>
      </c>
    </row>
    <row r="36" spans="2:3" x14ac:dyDescent="0.3">
      <c r="B36" s="2" t="s">
        <v>5</v>
      </c>
      <c r="C36" s="2">
        <v>75</v>
      </c>
    </row>
  </sheetData>
  <sortState xmlns:xlrd2="http://schemas.microsoft.com/office/spreadsheetml/2017/richdata2" ref="B14:C36">
    <sortCondition ref="C14:C36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1FFB-2FFB-4A4E-9930-330AC85626C0}">
  <dimension ref="A1:E11"/>
  <sheetViews>
    <sheetView workbookViewId="0">
      <selection activeCell="E11" sqref="E11"/>
    </sheetView>
  </sheetViews>
  <sheetFormatPr defaultColWidth="9" defaultRowHeight="23.25" x14ac:dyDescent="0.35"/>
  <cols>
    <col min="1" max="1" width="27.42578125" style="6" customWidth="1"/>
    <col min="2" max="2" width="25" style="6" customWidth="1"/>
    <col min="3" max="3" width="30.28515625" style="6" customWidth="1"/>
    <col min="4" max="4" width="15.140625" style="6" customWidth="1"/>
    <col min="5" max="5" width="12.5703125" style="6" customWidth="1"/>
    <col min="6" max="16384" width="9" style="6"/>
  </cols>
  <sheetData>
    <row r="1" spans="1:5" x14ac:dyDescent="0.35">
      <c r="B1" s="6" t="s">
        <v>53</v>
      </c>
    </row>
    <row r="2" spans="1:5" x14ac:dyDescent="0.35">
      <c r="B2" s="9" t="s">
        <v>54</v>
      </c>
    </row>
    <row r="4" spans="1:5" x14ac:dyDescent="0.35">
      <c r="A4" s="6" t="s">
        <v>55</v>
      </c>
      <c r="B4" s="6" t="s">
        <v>28</v>
      </c>
      <c r="C4" s="6" t="s">
        <v>29</v>
      </c>
      <c r="D4" s="6" t="s">
        <v>35</v>
      </c>
      <c r="E4" s="6" t="s">
        <v>56</v>
      </c>
    </row>
    <row r="5" spans="1:5" x14ac:dyDescent="0.35">
      <c r="A5" s="6" t="s">
        <v>30</v>
      </c>
      <c r="B5" s="7">
        <v>25</v>
      </c>
      <c r="C5" s="6">
        <v>4000</v>
      </c>
      <c r="D5" s="7">
        <f>B5*C5</f>
        <v>100000</v>
      </c>
      <c r="E5" s="8">
        <f>D5/$D$10</f>
        <v>0.42229729729729731</v>
      </c>
    </row>
    <row r="6" spans="1:5" x14ac:dyDescent="0.35">
      <c r="A6" s="6" t="s">
        <v>31</v>
      </c>
      <c r="B6" s="7">
        <v>30</v>
      </c>
      <c r="C6" s="6">
        <v>2000</v>
      </c>
      <c r="D6" s="7">
        <f t="shared" ref="D6:D9" si="0">B6*C6</f>
        <v>60000</v>
      </c>
      <c r="E6" s="8">
        <f t="shared" ref="E6:E9" si="1">D6/$D$10</f>
        <v>0.2533783783783784</v>
      </c>
    </row>
    <row r="7" spans="1:5" x14ac:dyDescent="0.35">
      <c r="A7" s="6" t="s">
        <v>32</v>
      </c>
      <c r="B7" s="7">
        <v>45</v>
      </c>
      <c r="C7" s="6">
        <v>500</v>
      </c>
      <c r="D7" s="7">
        <f t="shared" si="0"/>
        <v>22500</v>
      </c>
      <c r="E7" s="8">
        <f t="shared" si="1"/>
        <v>9.5016891891891886E-2</v>
      </c>
    </row>
    <row r="8" spans="1:5" x14ac:dyDescent="0.35">
      <c r="A8" s="6" t="s">
        <v>33</v>
      </c>
      <c r="B8" s="7">
        <v>18</v>
      </c>
      <c r="C8" s="6">
        <v>1000</v>
      </c>
      <c r="D8" s="7">
        <f t="shared" si="0"/>
        <v>18000</v>
      </c>
      <c r="E8" s="8">
        <f t="shared" si="1"/>
        <v>7.6013513513513514E-2</v>
      </c>
    </row>
    <row r="9" spans="1:5" x14ac:dyDescent="0.35">
      <c r="A9" s="6" t="s">
        <v>34</v>
      </c>
      <c r="B9" s="7">
        <v>11</v>
      </c>
      <c r="C9" s="6">
        <v>3300</v>
      </c>
      <c r="D9" s="7">
        <f t="shared" si="0"/>
        <v>36300</v>
      </c>
      <c r="E9" s="8">
        <f t="shared" si="1"/>
        <v>0.15329391891891891</v>
      </c>
    </row>
    <row r="10" spans="1:5" x14ac:dyDescent="0.35">
      <c r="C10" s="9">
        <f>SUM(C5:C9)</f>
        <v>10800</v>
      </c>
      <c r="D10" s="10">
        <f>SUM(D5:D9)</f>
        <v>236800</v>
      </c>
      <c r="E10" s="12">
        <f>SUM(E5:E9)</f>
        <v>1</v>
      </c>
    </row>
    <row r="11" spans="1:5" x14ac:dyDescent="0.35">
      <c r="C11" s="9" t="s">
        <v>0</v>
      </c>
      <c r="D11" s="11">
        <f>D10/C10</f>
        <v>21.925925925925927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PrimeMinisters</vt:lpstr>
      <vt:lpstr>A</vt:lpstr>
      <vt:lpstr>Sheet1</vt:lpstr>
      <vt:lpstr>B</vt:lpstr>
      <vt:lpstr>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2022-02-11T15:18:52Z</dcterms:created>
  <dcterms:modified xsi:type="dcterms:W3CDTF">2022-02-19T22:12:40Z</dcterms:modified>
</cp:coreProperties>
</file>